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<sst xmlns="http://schemas.openxmlformats.org/spreadsheetml/2006/main" count="457" uniqueCount="134">
  <si>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</si>
  <si>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</si>
  <si>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</si>
  <si>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</si>
  <si>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</si>
  <si>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</si>
  <si>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</si>
  <si>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</si>
  <si>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</si>
  <si>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</si>
  <si>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</si>
  <si>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</si>
  <si>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</si>
  <si>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</si>
  <si>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</si>
  <si>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</si>
  <si>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</si>
  <si>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</si>
  <si>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</si>
  <si>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</si>
  <si>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</si>
  <si>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</si>
  <si>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</si>
  <si>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</si>
  <si>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</si>
  <si>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</si>
  <si>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</si>
  <si>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</si>
  <si>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</si>
  <si>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</si>
  <si>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</si>
  <si>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</si>
  <si>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</si>
  <si>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</si>
  <si>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</si>
  <si>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</si>
  <si>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</si>
  <si>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</si>
  <si>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</si>
  <si>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</si>
  <si>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</si>
  <si>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</si>
  <si>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</si>
  <si>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</si>
  <si>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</si>
  <si>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</si>
  <si>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</si>
  <si>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</si>
  <si>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</si>
  <si>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</si>
  <si>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</si>
  <si>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</si>
  <si>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</si>
  <si>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</si>
  <si>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</si>
  <si>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</si>
  <si>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</si>
  <si>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</si>
  <si>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</si>
  <si>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</si>
  <si>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</si>
  <si>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</si>
  <si>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</si>
  <si>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</si>
  <si>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</si>
  <si>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</si>
  <si>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</si>
  <si>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</si>
  <si>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</si>
  <si>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</si>
  <si>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</si>
  <si>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</si>
  <si>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</si>
  <si>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</si>
  <si>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</si>
  <si>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</si>
  <si>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</si>
  <si>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</si>
  <si>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</si>
  <si>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</si>
  <si>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</si>
  <si>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</si>
  <si>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</si>
  <si>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</si>
  <si>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</si>
  <si>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</si>
  <si>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</si>
  <si>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</si>
  <si>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</si>
  <si>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</si>
  <si>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</si>
  <si>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</si>
  <si>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</si>
  <si>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</si>
  <si>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</si>
  <si>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</si>
  <si>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</si>
  <si>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</si>
  <si>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</si>
  <si>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</si>
  <si>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</si>
  <si>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</si>
  <si>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</si>
  <si>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</si>
  <si>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</si>
  <si>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</si>
  <si>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</si>
  <si>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</si>
  <si>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</si>
  <si>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</si>
  <si>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</si>
  <si>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</si>
  <si>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</si>
  <si>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</si>
  <si>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</si>
  <si>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</si>
  <si>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</si>
  <si>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</si>
  <si>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</si>
  <si>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</si>
  <si>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</si>
  <si>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</si>
  <si>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</si>
  <si>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Зміни до   розпису доходів станом на 27.11.2017р. :</t>
  </si>
  <si>
    <t>станом на 01.12.2017</t>
  </si>
  <si>
    <r>
      <t xml:space="preserve">станом на 01.12.2017р.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</si>
  <si>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01.12.2017р.</t>
    </r>
  </si>
  <si>
    <t>Динаміка надходжень податків та неподаткових платежів за грудень 2017 року</t>
  </si>
  <si>
    <t>Фактичні надходження (грудень)</t>
  </si>
  <si>
    <t xml:space="preserve">Динаміка надходжень до бюджету розвитку за грудень 2017 р. </t>
  </si>
  <si>
    <t>план на 2017р.</t>
  </si>
  <si>
    <t>станом на 13.12.2017</t>
  </si>
  <si>
    <r>
      <t xml:space="preserve">станом на 13.12.2017р.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</si>
  <si>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13.12.2017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</si>
</sst>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65"/>
      <color indexed="8"/>
      <name val="Times New Roman"/>
      <family val="1"/>
    </font>
    <font>
      <sz val="4"/>
      <color indexed="8"/>
      <name val="Times New Roman"/>
      <family val="1"/>
    </font>
    <font>
      <sz val="5.45"/>
      <color indexed="8"/>
      <name val="Times New Roman"/>
      <family val="1"/>
    </font>
    <font>
      <sz val="7.0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5090961"/>
        <c:axId val="1600922"/>
      </c:lineChart>
      <c:catAx>
        <c:axId val="150909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0922"/>
        <c:crosses val="autoZero"/>
        <c:auto val="0"/>
        <c:lblOffset val="100"/>
        <c:tickLblSkip val="1"/>
        <c:noMultiLvlLbl val="0"/>
      </c:catAx>
      <c:valAx>
        <c:axId val="160092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9096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8176059"/>
        <c:axId val="6475668"/>
      </c:lineChart>
      <c:catAx>
        <c:axId val="81760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5668"/>
        <c:crosses val="autoZero"/>
        <c:auto val="0"/>
        <c:lblOffset val="100"/>
        <c:tickLblSkip val="1"/>
        <c:noMultiLvlLbl val="0"/>
      </c:catAx>
      <c:valAx>
        <c:axId val="6475668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17605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58281013"/>
        <c:axId val="54767070"/>
      </c:lineChart>
      <c:catAx>
        <c:axId val="582810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67070"/>
        <c:crosses val="autoZero"/>
        <c:auto val="0"/>
        <c:lblOffset val="100"/>
        <c:tickLblSkip val="1"/>
        <c:noMultiLvlLbl val="0"/>
      </c:catAx>
      <c:valAx>
        <c:axId val="54767070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28101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23141583"/>
        <c:axId val="6947656"/>
      </c:lineChart>
      <c:catAx>
        <c:axId val="231415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47656"/>
        <c:crosses val="autoZero"/>
        <c:auto val="0"/>
        <c:lblOffset val="100"/>
        <c:tickLblSkip val="1"/>
        <c:noMultiLvlLbl val="0"/>
      </c:catAx>
      <c:valAx>
        <c:axId val="6947656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14158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13.12.2017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3"/>
          <c:y val="0.1265"/>
          <c:w val="0.861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2017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2528905"/>
        <c:axId val="25889234"/>
      </c:bar3DChart>
      <c:catAx>
        <c:axId val="62528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89234"/>
        <c:crosses val="autoZero"/>
        <c:auto val="1"/>
        <c:lblOffset val="100"/>
        <c:tickLblSkip val="1"/>
        <c:noMultiLvlLbl val="0"/>
      </c:catAx>
      <c:valAx>
        <c:axId val="25889234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3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28905"/>
        <c:crossesAt val="1"/>
        <c:crossBetween val="between"/>
        <c:dispUnits/>
        <c:majorUnit val="50000"/>
        <c:minorUnit val="16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2017 рік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1676515"/>
        <c:axId val="16653180"/>
      </c:bar3DChart>
      <c:catAx>
        <c:axId val="3167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653180"/>
        <c:crosses val="autoZero"/>
        <c:auto val="1"/>
        <c:lblOffset val="100"/>
        <c:tickLblSkip val="1"/>
        <c:noMultiLvlLbl val="0"/>
      </c:catAx>
      <c:valAx>
        <c:axId val="16653180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76515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4408299"/>
        <c:axId val="62565828"/>
      </c:lineChart>
      <c:catAx>
        <c:axId val="144082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65828"/>
        <c:crosses val="autoZero"/>
        <c:auto val="0"/>
        <c:lblOffset val="100"/>
        <c:tickLblSkip val="1"/>
        <c:noMultiLvlLbl val="0"/>
      </c:catAx>
      <c:valAx>
        <c:axId val="6256582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40829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6221541"/>
        <c:axId val="34667278"/>
      </c:lineChart>
      <c:catAx>
        <c:axId val="262215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67278"/>
        <c:crosses val="autoZero"/>
        <c:auto val="0"/>
        <c:lblOffset val="100"/>
        <c:tickLblSkip val="1"/>
        <c:noMultiLvlLbl val="0"/>
      </c:catAx>
      <c:valAx>
        <c:axId val="3466727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22154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3570047"/>
        <c:axId val="56586104"/>
      </c:lineChart>
      <c:catAx>
        <c:axId val="435700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86104"/>
        <c:crosses val="autoZero"/>
        <c:auto val="0"/>
        <c:lblOffset val="100"/>
        <c:tickLblSkip val="1"/>
        <c:noMultiLvlLbl val="0"/>
      </c:catAx>
      <c:valAx>
        <c:axId val="5658610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57004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39512889"/>
        <c:axId val="20071682"/>
      </c:lineChart>
      <c:catAx>
        <c:axId val="395128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71682"/>
        <c:crosses val="autoZero"/>
        <c:auto val="0"/>
        <c:lblOffset val="100"/>
        <c:tickLblSkip val="1"/>
        <c:noMultiLvlLbl val="0"/>
      </c:catAx>
      <c:valAx>
        <c:axId val="2007168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51288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6427411"/>
        <c:axId val="15193516"/>
      </c:lineChart>
      <c:catAx>
        <c:axId val="464274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93516"/>
        <c:crosses val="autoZero"/>
        <c:auto val="0"/>
        <c:lblOffset val="100"/>
        <c:tickLblSkip val="1"/>
        <c:noMultiLvlLbl val="0"/>
      </c:catAx>
      <c:valAx>
        <c:axId val="1519351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2741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2523917"/>
        <c:axId val="22715254"/>
      </c:lineChart>
      <c:catAx>
        <c:axId val="25239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15254"/>
        <c:crosses val="autoZero"/>
        <c:auto val="0"/>
        <c:lblOffset val="100"/>
        <c:tickLblSkip val="1"/>
        <c:noMultiLvlLbl val="0"/>
      </c:catAx>
      <c:valAx>
        <c:axId val="2271525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2391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110695"/>
        <c:axId val="27996256"/>
      </c:lineChart>
      <c:catAx>
        <c:axId val="31106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96256"/>
        <c:crosses val="autoZero"/>
        <c:auto val="0"/>
        <c:lblOffset val="100"/>
        <c:tickLblSkip val="1"/>
        <c:noMultiLvlLbl val="0"/>
      </c:catAx>
      <c:valAx>
        <c:axId val="2799625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1069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50639713"/>
        <c:axId val="53104234"/>
      </c:lineChart>
      <c:catAx>
        <c:axId val="506397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04234"/>
        <c:crosses val="autoZero"/>
        <c:auto val="0"/>
        <c:lblOffset val="100"/>
        <c:tickLblSkip val="1"/>
        <c:noMultiLvlLbl val="0"/>
      </c:catAx>
      <c:valAx>
        <c:axId val="5310423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63971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19050</xdr:rowOff>
    </xdr:from>
    <xdr:to>
      <xdr:col>16</xdr:col>
      <xdr:colOff>114300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14300" y="528637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19050</xdr:rowOff>
    </xdr:from>
    <xdr:to>
      <xdr:col>16</xdr:col>
      <xdr:colOff>114300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14300" y="496252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</xdr:col>
      <xdr:colOff>581025</xdr:colOff>
      <xdr:row>26</xdr:row>
      <xdr:rowOff>19050</xdr:rowOff>
    </xdr:to>
    <xdr:graphicFrame>
      <xdr:nvGraphicFramePr>
        <xdr:cNvPr id="1" name="Chart 5"/>
        <xdr:cNvGraphicFramePr/>
      </xdr:nvGraphicFramePr>
      <xdr:xfrm>
        <a:off x="0" y="180975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 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13.12.2017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1 304 589,2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-52 901,9</a:t>
          </a:r>
        </a:p>
      </xdr:txBody>
    </xdr:sp>
    <xdr:clientData/>
  </xdr:twoCellAnchor>
  <xdr:twoCellAnchor>
    <xdr:from>
      <xdr:col>11</xdr:col>
      <xdr:colOff>676275</xdr:colOff>
      <xdr:row>3</xdr:row>
      <xdr:rowOff>28575</xdr:rowOff>
    </xdr:from>
    <xdr:to>
      <xdr:col>13</xdr:col>
      <xdr:colOff>152400</xdr:colOff>
      <xdr:row>4</xdr:row>
      <xdr:rowOff>47625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8534400" y="514350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9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-2016"/>
    </sheetNames>
    <sheetDataSet>
      <sheetData sheetId="1">
        <row r="109">
          <cell r="D109">
            <v>374.51626</v>
          </cell>
        </row>
      </sheetData>
      <sheetData sheetId="2">
        <row r="97">
          <cell r="D97">
            <v>0</v>
          </cell>
        </row>
      </sheetData>
      <sheetData sheetId="3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9">
        <row r="6">
          <cell r="K6">
            <v>24977957.029999938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117</v>
      </c>
      <c r="S1" s="129"/>
      <c r="T1" s="129"/>
      <c r="U1" s="129"/>
      <c r="V1" s="129"/>
      <c r="W1" s="130"/>
    </row>
    <row r="2" spans="1:23" ht="15" thickBot="1">
      <c r="A2" s="131" t="s">
        <v>118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41">
        <v>0</v>
      </c>
      <c r="V13" s="142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41">
        <v>0</v>
      </c>
      <c r="V14" s="142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41">
        <v>0</v>
      </c>
      <c r="V15" s="142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41">
        <v>0</v>
      </c>
      <c r="V20" s="142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41">
        <v>0</v>
      </c>
      <c r="V22" s="142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41">
        <v>0</v>
      </c>
      <c r="V23" s="142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47">
        <f>SUM(U4:U24)</f>
        <v>2</v>
      </c>
      <c r="V25" s="148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43040</v>
      </c>
      <c r="S30" s="153">
        <f>'[3]жовтень'!$D$97</f>
        <v>0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43040</v>
      </c>
      <c r="S40" s="152">
        <v>25897.192279999952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122</v>
      </c>
      <c r="S1" s="129"/>
      <c r="T1" s="129"/>
      <c r="U1" s="129"/>
      <c r="V1" s="129"/>
      <c r="W1" s="130"/>
    </row>
    <row r="2" spans="1:23" ht="15" thickBot="1">
      <c r="A2" s="131" t="s">
        <v>124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5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5">N4-B4-C4-F4-G4-H4-I4-J4-K4-L4</f>
        <v>29.300000000000637</v>
      </c>
      <c r="N4" s="69">
        <v>4419.3</v>
      </c>
      <c r="O4" s="69">
        <v>4400</v>
      </c>
      <c r="P4" s="3">
        <f aca="true" t="shared" si="2" ref="P4:P25">N4/O4</f>
        <v>1.0043863636363637</v>
      </c>
      <c r="Q4" s="2">
        <f>AVERAGE(N4:N23)</f>
        <v>5600.2405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5600.2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5600.2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5600.2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5600.2</v>
      </c>
      <c r="R8" s="77">
        <v>42.9</v>
      </c>
      <c r="S8" s="78">
        <v>0</v>
      </c>
      <c r="T8" s="76">
        <v>0</v>
      </c>
      <c r="U8" s="141">
        <v>0</v>
      </c>
      <c r="V8" s="142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5600.2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5600.2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5600.2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5600.2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5600.2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5600.2</v>
      </c>
      <c r="R14" s="75">
        <v>21.6</v>
      </c>
      <c r="S14" s="69">
        <v>0</v>
      </c>
      <c r="T14" s="80">
        <v>0</v>
      </c>
      <c r="U14" s="141">
        <v>0</v>
      </c>
      <c r="V14" s="142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5600.2</v>
      </c>
      <c r="R15" s="75">
        <v>176.8</v>
      </c>
      <c r="S15" s="69">
        <v>0</v>
      </c>
      <c r="T15" s="80">
        <v>0</v>
      </c>
      <c r="U15" s="141">
        <v>0</v>
      </c>
      <c r="V15" s="142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5600.2</v>
      </c>
      <c r="R16" s="75">
        <v>0</v>
      </c>
      <c r="S16" s="69">
        <v>0</v>
      </c>
      <c r="T16" s="80">
        <v>633.1</v>
      </c>
      <c r="U16" s="141">
        <v>0</v>
      </c>
      <c r="V16" s="142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5600.2</v>
      </c>
      <c r="R17" s="75">
        <v>0</v>
      </c>
      <c r="S17" s="69">
        <v>0</v>
      </c>
      <c r="T17" s="80">
        <v>13.7</v>
      </c>
      <c r="U17" s="141">
        <v>0</v>
      </c>
      <c r="V17" s="142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5600.2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5600.2</v>
      </c>
      <c r="R19" s="75">
        <v>0</v>
      </c>
      <c r="S19" s="69">
        <v>0</v>
      </c>
      <c r="T19" s="76">
        <v>3.4</v>
      </c>
      <c r="U19" s="141">
        <v>0</v>
      </c>
      <c r="V19" s="142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5600.2</v>
      </c>
      <c r="R20" s="75">
        <v>0</v>
      </c>
      <c r="S20" s="69">
        <v>0</v>
      </c>
      <c r="T20" s="76">
        <v>131.5</v>
      </c>
      <c r="U20" s="141">
        <v>0</v>
      </c>
      <c r="V20" s="142"/>
      <c r="W20" s="74">
        <f t="shared" si="3"/>
        <v>131.5</v>
      </c>
    </row>
    <row r="21" spans="1:23" ht="12.75">
      <c r="A21" s="10">
        <v>43063</v>
      </c>
      <c r="B21" s="69">
        <v>1387.9</v>
      </c>
      <c r="C21" s="80">
        <v>332.8</v>
      </c>
      <c r="D21" s="113">
        <v>37.3</v>
      </c>
      <c r="E21" s="113">
        <f t="shared" si="0"/>
        <v>295.5</v>
      </c>
      <c r="F21" s="85">
        <v>34.1</v>
      </c>
      <c r="G21" s="69">
        <v>726.5</v>
      </c>
      <c r="H21" s="69">
        <v>196.5</v>
      </c>
      <c r="I21" s="85">
        <v>131.7</v>
      </c>
      <c r="J21" s="85">
        <v>16.6</v>
      </c>
      <c r="K21" s="85">
        <v>0</v>
      </c>
      <c r="L21" s="85">
        <v>0</v>
      </c>
      <c r="M21" s="69">
        <f t="shared" si="1"/>
        <v>-0.13000000000014467</v>
      </c>
      <c r="N21" s="69">
        <v>2825.97</v>
      </c>
      <c r="O21" s="69">
        <v>4200</v>
      </c>
      <c r="P21" s="3">
        <f t="shared" si="2"/>
        <v>0.67285</v>
      </c>
      <c r="Q21" s="2">
        <v>5600.2</v>
      </c>
      <c r="R21" s="81">
        <v>0</v>
      </c>
      <c r="S21" s="80">
        <v>0</v>
      </c>
      <c r="T21" s="76">
        <v>23.74</v>
      </c>
      <c r="U21" s="141">
        <v>0</v>
      </c>
      <c r="V21" s="142"/>
      <c r="W21" s="74">
        <f t="shared" si="3"/>
        <v>23.74</v>
      </c>
    </row>
    <row r="22" spans="1:23" ht="12.75">
      <c r="A22" s="10">
        <v>43066</v>
      </c>
      <c r="B22" s="69">
        <v>922.9</v>
      </c>
      <c r="C22" s="80">
        <v>1296.4</v>
      </c>
      <c r="D22" s="113">
        <v>1072.1</v>
      </c>
      <c r="E22" s="113">
        <f t="shared" si="0"/>
        <v>224.30000000000018</v>
      </c>
      <c r="F22" s="85">
        <v>46.6</v>
      </c>
      <c r="G22" s="69">
        <v>2071.8</v>
      </c>
      <c r="H22" s="69">
        <v>137.1</v>
      </c>
      <c r="I22" s="85">
        <v>66.7</v>
      </c>
      <c r="J22" s="85">
        <v>3.7</v>
      </c>
      <c r="K22" s="85">
        <v>0</v>
      </c>
      <c r="L22" s="85">
        <v>0</v>
      </c>
      <c r="M22" s="69">
        <f t="shared" si="1"/>
        <v>35.59999999999991</v>
      </c>
      <c r="N22" s="69">
        <v>4580.8</v>
      </c>
      <c r="O22" s="69">
        <v>4800</v>
      </c>
      <c r="P22" s="3">
        <f>N22/O22</f>
        <v>0.9543333333333334</v>
      </c>
      <c r="Q22" s="2">
        <v>5600.2</v>
      </c>
      <c r="R22" s="81">
        <v>10</v>
      </c>
      <c r="S22" s="80">
        <v>0</v>
      </c>
      <c r="T22" s="76">
        <v>0</v>
      </c>
      <c r="U22" s="141">
        <v>0</v>
      </c>
      <c r="V22" s="142"/>
      <c r="W22" s="74">
        <f t="shared" si="3"/>
        <v>10</v>
      </c>
    </row>
    <row r="23" spans="1:23" ht="12.75">
      <c r="A23" s="10">
        <v>43067</v>
      </c>
      <c r="B23" s="69">
        <v>1360.7</v>
      </c>
      <c r="C23" s="80">
        <v>1204.7</v>
      </c>
      <c r="D23" s="113">
        <v>763</v>
      </c>
      <c r="E23" s="113">
        <f t="shared" si="0"/>
        <v>441.70000000000005</v>
      </c>
      <c r="F23" s="85">
        <v>12.6</v>
      </c>
      <c r="G23" s="69">
        <v>2307.3</v>
      </c>
      <c r="H23" s="69">
        <v>147.6</v>
      </c>
      <c r="I23" s="85">
        <v>105</v>
      </c>
      <c r="J23" s="85">
        <v>0.7</v>
      </c>
      <c r="K23" s="85">
        <v>0</v>
      </c>
      <c r="L23" s="85">
        <v>0</v>
      </c>
      <c r="M23" s="69">
        <f t="shared" si="1"/>
        <v>30.40000000000028</v>
      </c>
      <c r="N23" s="69">
        <v>5169</v>
      </c>
      <c r="O23" s="69">
        <v>5200</v>
      </c>
      <c r="P23" s="3">
        <f>N23/O23</f>
        <v>0.9940384615384615</v>
      </c>
      <c r="Q23" s="2">
        <v>5600.2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43068</v>
      </c>
      <c r="B24" s="69">
        <v>7273.6</v>
      </c>
      <c r="C24" s="80">
        <v>1887.7</v>
      </c>
      <c r="D24" s="113">
        <v>1649.5</v>
      </c>
      <c r="E24" s="113">
        <f t="shared" si="0"/>
        <v>238.20000000000005</v>
      </c>
      <c r="F24" s="85">
        <v>29.6</v>
      </c>
      <c r="G24" s="69">
        <v>1930.8</v>
      </c>
      <c r="H24" s="69">
        <v>267.6</v>
      </c>
      <c r="I24" s="85">
        <v>83.3</v>
      </c>
      <c r="J24" s="85">
        <v>76.4</v>
      </c>
      <c r="K24" s="85">
        <v>0</v>
      </c>
      <c r="L24" s="85">
        <v>0</v>
      </c>
      <c r="M24" s="69">
        <f t="shared" si="1"/>
        <v>9.499999999999929</v>
      </c>
      <c r="N24" s="69">
        <v>11558.5</v>
      </c>
      <c r="O24" s="69">
        <v>10400</v>
      </c>
      <c r="P24" s="3">
        <f>N24/O24</f>
        <v>1.1113942307692308</v>
      </c>
      <c r="Q24" s="2">
        <v>5600.2</v>
      </c>
      <c r="R24" s="81">
        <v>11.54</v>
      </c>
      <c r="S24" s="80">
        <v>0</v>
      </c>
      <c r="T24" s="76">
        <v>0</v>
      </c>
      <c r="U24" s="141">
        <v>0</v>
      </c>
      <c r="V24" s="142"/>
      <c r="W24" s="74"/>
    </row>
    <row r="25" spans="1:23" ht="13.5" thickBot="1">
      <c r="A25" s="10">
        <v>43069</v>
      </c>
      <c r="B25" s="69">
        <v>9216.9</v>
      </c>
      <c r="C25" s="80">
        <v>1104.9</v>
      </c>
      <c r="D25" s="113">
        <v>288.2</v>
      </c>
      <c r="E25" s="113">
        <f t="shared" si="0"/>
        <v>816.7</v>
      </c>
      <c r="F25" s="85">
        <v>353</v>
      </c>
      <c r="G25" s="69">
        <v>1994.9</v>
      </c>
      <c r="H25" s="69">
        <v>273</v>
      </c>
      <c r="I25" s="85">
        <v>80.5</v>
      </c>
      <c r="J25" s="85">
        <v>67.5</v>
      </c>
      <c r="K25" s="85">
        <v>0</v>
      </c>
      <c r="L25" s="85">
        <v>0</v>
      </c>
      <c r="M25" s="69">
        <f t="shared" si="1"/>
        <v>213.5000000000009</v>
      </c>
      <c r="N25" s="69">
        <v>13304.2</v>
      </c>
      <c r="O25" s="69">
        <f>13600-688</f>
        <v>12912</v>
      </c>
      <c r="P25" s="3">
        <f t="shared" si="2"/>
        <v>1.0303748451053285</v>
      </c>
      <c r="Q25" s="2">
        <v>5600.2</v>
      </c>
      <c r="R25" s="81">
        <v>9</v>
      </c>
      <c r="S25" s="80">
        <v>0</v>
      </c>
      <c r="T25" s="76">
        <v>11.8</v>
      </c>
      <c r="U25" s="141">
        <v>3</v>
      </c>
      <c r="V25" s="142"/>
      <c r="W25" s="74">
        <f t="shared" si="3"/>
        <v>23.8</v>
      </c>
    </row>
    <row r="26" spans="1:23" ht="13.5" thickBot="1">
      <c r="A26" s="90" t="s">
        <v>28</v>
      </c>
      <c r="B26" s="92">
        <f aca="true" t="shared" si="4" ref="B26:N26">SUM(B4:B25)</f>
        <v>71230.21</v>
      </c>
      <c r="C26" s="92">
        <f t="shared" si="4"/>
        <v>11263.300000000001</v>
      </c>
      <c r="D26" s="115">
        <f t="shared" si="4"/>
        <v>4522.499999999999</v>
      </c>
      <c r="E26" s="115">
        <f t="shared" si="4"/>
        <v>6740.800000000001</v>
      </c>
      <c r="F26" s="92">
        <f t="shared" si="4"/>
        <v>911.1000000000001</v>
      </c>
      <c r="G26" s="92">
        <f t="shared" si="4"/>
        <v>14214.35</v>
      </c>
      <c r="H26" s="92">
        <f t="shared" si="4"/>
        <v>31942.2</v>
      </c>
      <c r="I26" s="92">
        <f t="shared" si="4"/>
        <v>1940.3000000000002</v>
      </c>
      <c r="J26" s="92">
        <f t="shared" si="4"/>
        <v>565.4000000000001</v>
      </c>
      <c r="K26" s="92">
        <f t="shared" si="4"/>
        <v>517.4</v>
      </c>
      <c r="L26" s="92">
        <f t="shared" si="4"/>
        <v>2176.1</v>
      </c>
      <c r="M26" s="91">
        <f t="shared" si="4"/>
        <v>2107.150000000005</v>
      </c>
      <c r="N26" s="91">
        <f t="shared" si="4"/>
        <v>136867.51</v>
      </c>
      <c r="O26" s="91">
        <f>SUM(O4:O25)</f>
        <v>132362</v>
      </c>
      <c r="P26" s="93">
        <f>N26/O26</f>
        <v>1.0340393013100437</v>
      </c>
      <c r="Q26" s="2"/>
      <c r="R26" s="82">
        <f>SUM(R4:R25)</f>
        <v>271.84000000000003</v>
      </c>
      <c r="S26" s="82">
        <f>SUM(S4:S25)</f>
        <v>0</v>
      </c>
      <c r="T26" s="82">
        <f>SUM(T4:T25)</f>
        <v>817.24</v>
      </c>
      <c r="U26" s="147">
        <f>SUM(U4:U25)</f>
        <v>4</v>
      </c>
      <c r="V26" s="148"/>
      <c r="W26" s="82">
        <f>R26+S26+U26+T26+V26</f>
        <v>1093.08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43070</v>
      </c>
      <c r="S31" s="153">
        <f>'[3]листопад'!$D$109</f>
        <v>374.51626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43070</v>
      </c>
      <c r="S41" s="152">
        <f>'[4]залишки'!$K$6/1000</f>
        <v>24977.95702999994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S34:T34"/>
    <mergeCell ref="S35:T35"/>
    <mergeCell ref="R39:U39"/>
    <mergeCell ref="R40:U40"/>
    <mergeCell ref="R41:R42"/>
    <mergeCell ref="S41:U42"/>
    <mergeCell ref="U23:V23"/>
    <mergeCell ref="U25:V25"/>
    <mergeCell ref="U26:V26"/>
    <mergeCell ref="R29:U29"/>
    <mergeCell ref="R30:U30"/>
    <mergeCell ref="R31:R32"/>
    <mergeCell ref="S31:U32"/>
    <mergeCell ref="U24:V24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129</v>
      </c>
      <c r="S1" s="129"/>
      <c r="T1" s="129"/>
      <c r="U1" s="129"/>
      <c r="V1" s="129"/>
      <c r="W1" s="130"/>
    </row>
    <row r="2" spans="1:23" ht="15" thickBot="1">
      <c r="A2" s="131" t="s">
        <v>131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132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43070</v>
      </c>
      <c r="B4" s="124">
        <v>2397.2</v>
      </c>
      <c r="C4" s="69">
        <v>321.6</v>
      </c>
      <c r="D4" s="113">
        <v>4</v>
      </c>
      <c r="E4" s="113">
        <f aca="true" t="shared" si="0" ref="E4:E11">C4-D4</f>
        <v>317.6</v>
      </c>
      <c r="F4" s="69">
        <v>-13.4</v>
      </c>
      <c r="G4" s="69">
        <v>400.9</v>
      </c>
      <c r="H4" s="73">
        <v>402.7</v>
      </c>
      <c r="I4" s="85">
        <v>89.9</v>
      </c>
      <c r="J4" s="85">
        <v>16.5</v>
      </c>
      <c r="K4" s="85">
        <v>0</v>
      </c>
      <c r="L4" s="69">
        <v>2151.3</v>
      </c>
      <c r="M4" s="69">
        <f aca="true" t="shared" si="1" ref="M4:M23">N4-B4-C4-F4-G4-H4-I4-J4-K4-L4</f>
        <v>18.5</v>
      </c>
      <c r="N4" s="69">
        <v>5785.2</v>
      </c>
      <c r="O4" s="69">
        <v>5700</v>
      </c>
      <c r="P4" s="3">
        <f aca="true" t="shared" si="2" ref="P4:P23">N4/O4</f>
        <v>1.0149473684210526</v>
      </c>
      <c r="Q4" s="2">
        <f>AVERAGE(N4:N11)</f>
        <v>4459.695000000001</v>
      </c>
      <c r="R4" s="71">
        <v>101.74</v>
      </c>
      <c r="S4" s="72">
        <v>0</v>
      </c>
      <c r="T4" s="73">
        <v>0</v>
      </c>
      <c r="U4" s="139">
        <v>0</v>
      </c>
      <c r="V4" s="140"/>
      <c r="W4" s="74">
        <f>R4+S4+U4+T4+V4</f>
        <v>101.74</v>
      </c>
    </row>
    <row r="5" spans="1:23" ht="12.75">
      <c r="A5" s="10">
        <v>43073</v>
      </c>
      <c r="B5" s="69">
        <v>1243.7</v>
      </c>
      <c r="C5" s="69">
        <v>176.9</v>
      </c>
      <c r="D5" s="113">
        <v>6.8</v>
      </c>
      <c r="E5" s="113">
        <f t="shared" si="0"/>
        <v>170.1</v>
      </c>
      <c r="F5" s="69">
        <v>20.9</v>
      </c>
      <c r="G5" s="69">
        <v>138.9</v>
      </c>
      <c r="H5" s="86">
        <v>347.6</v>
      </c>
      <c r="I5" s="85">
        <v>58.2</v>
      </c>
      <c r="J5" s="85">
        <v>65.4</v>
      </c>
      <c r="K5" s="85">
        <v>0</v>
      </c>
      <c r="L5" s="69">
        <v>0</v>
      </c>
      <c r="M5" s="69">
        <f t="shared" si="1"/>
        <v>22.300000000000082</v>
      </c>
      <c r="N5" s="69">
        <v>2073.9</v>
      </c>
      <c r="O5" s="69">
        <v>2000</v>
      </c>
      <c r="P5" s="3">
        <f t="shared" si="2"/>
        <v>1.03695</v>
      </c>
      <c r="Q5" s="2">
        <v>4459.7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43074</v>
      </c>
      <c r="B6" s="69">
        <v>2780.7</v>
      </c>
      <c r="C6" s="69">
        <v>443.2</v>
      </c>
      <c r="D6" s="113">
        <v>11.5</v>
      </c>
      <c r="E6" s="113">
        <f t="shared" si="0"/>
        <v>431.7</v>
      </c>
      <c r="F6" s="78">
        <v>12.9</v>
      </c>
      <c r="G6" s="69">
        <v>310</v>
      </c>
      <c r="H6" s="87">
        <v>334.95</v>
      </c>
      <c r="I6" s="85">
        <v>92.8</v>
      </c>
      <c r="J6" s="85">
        <v>29</v>
      </c>
      <c r="K6" s="85">
        <v>620.4</v>
      </c>
      <c r="L6" s="85">
        <v>0</v>
      </c>
      <c r="M6" s="69">
        <f t="shared" si="1"/>
        <v>14.249999999999886</v>
      </c>
      <c r="N6" s="69">
        <v>4638.2</v>
      </c>
      <c r="O6" s="69">
        <v>3500</v>
      </c>
      <c r="P6" s="3">
        <f t="shared" si="2"/>
        <v>1.3252</v>
      </c>
      <c r="Q6" s="2">
        <v>4459.7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43075</v>
      </c>
      <c r="B7" s="84">
        <v>4624.6</v>
      </c>
      <c r="C7" s="69">
        <v>196.8</v>
      </c>
      <c r="D7" s="113">
        <v>12</v>
      </c>
      <c r="E7" s="113">
        <f t="shared" si="0"/>
        <v>184.8</v>
      </c>
      <c r="F7" s="69">
        <v>-131.2</v>
      </c>
      <c r="G7" s="69">
        <v>125.3</v>
      </c>
      <c r="H7" s="86">
        <v>269.4</v>
      </c>
      <c r="I7" s="85">
        <v>90.7</v>
      </c>
      <c r="J7" s="85">
        <v>22.6</v>
      </c>
      <c r="K7" s="85">
        <v>0</v>
      </c>
      <c r="L7" s="85">
        <v>0</v>
      </c>
      <c r="M7" s="69">
        <f t="shared" si="1"/>
        <v>11.399999999999984</v>
      </c>
      <c r="N7" s="69">
        <v>5209.6</v>
      </c>
      <c r="O7" s="69">
        <v>6500</v>
      </c>
      <c r="P7" s="3">
        <f t="shared" si="2"/>
        <v>0.8014769230769231</v>
      </c>
      <c r="Q7" s="2">
        <v>4459.7</v>
      </c>
      <c r="R7" s="77">
        <v>21.6</v>
      </c>
      <c r="S7" s="78">
        <v>0</v>
      </c>
      <c r="T7" s="79">
        <v>459.8</v>
      </c>
      <c r="U7" s="143">
        <v>1</v>
      </c>
      <c r="V7" s="144"/>
      <c r="W7" s="74">
        <f t="shared" si="3"/>
        <v>482.40000000000003</v>
      </c>
    </row>
    <row r="8" spans="1:23" ht="12.75">
      <c r="A8" s="10">
        <v>43076</v>
      </c>
      <c r="B8" s="69">
        <v>7271.1</v>
      </c>
      <c r="C8" s="80">
        <v>194.5</v>
      </c>
      <c r="D8" s="113">
        <v>77.7</v>
      </c>
      <c r="E8" s="113">
        <f t="shared" si="0"/>
        <v>116.8</v>
      </c>
      <c r="F8" s="85">
        <v>18.5</v>
      </c>
      <c r="G8" s="85">
        <v>191.2</v>
      </c>
      <c r="H8" s="69">
        <v>252</v>
      </c>
      <c r="I8" s="85">
        <v>73.35</v>
      </c>
      <c r="J8" s="85">
        <v>53.3</v>
      </c>
      <c r="K8" s="85">
        <v>0</v>
      </c>
      <c r="L8" s="85">
        <v>0</v>
      </c>
      <c r="M8" s="69">
        <f t="shared" si="1"/>
        <v>13.499999999999474</v>
      </c>
      <c r="N8" s="69">
        <v>8067.45</v>
      </c>
      <c r="O8" s="69">
        <v>6700</v>
      </c>
      <c r="P8" s="3">
        <f t="shared" si="2"/>
        <v>1.2040970149253731</v>
      </c>
      <c r="Q8" s="2">
        <v>4459.7</v>
      </c>
      <c r="R8" s="77">
        <v>0</v>
      </c>
      <c r="S8" s="78">
        <v>0</v>
      </c>
      <c r="T8" s="76">
        <v>34.9</v>
      </c>
      <c r="U8" s="141">
        <v>0</v>
      </c>
      <c r="V8" s="142"/>
      <c r="W8" s="74">
        <f t="shared" si="3"/>
        <v>34.9</v>
      </c>
    </row>
    <row r="9" spans="1:23" ht="12.75">
      <c r="A9" s="10">
        <v>43077</v>
      </c>
      <c r="B9" s="69">
        <v>4725.2</v>
      </c>
      <c r="C9" s="80">
        <v>244.9</v>
      </c>
      <c r="D9" s="113">
        <v>17.4</v>
      </c>
      <c r="E9" s="113">
        <f t="shared" si="0"/>
        <v>227.5</v>
      </c>
      <c r="F9" s="85">
        <v>6.6</v>
      </c>
      <c r="G9" s="89">
        <v>158.4</v>
      </c>
      <c r="H9" s="69">
        <v>327</v>
      </c>
      <c r="I9" s="85">
        <v>75</v>
      </c>
      <c r="J9" s="85">
        <v>93.6</v>
      </c>
      <c r="K9" s="85">
        <v>0</v>
      </c>
      <c r="L9" s="85">
        <v>0</v>
      </c>
      <c r="M9" s="69">
        <f>N9-B9-C9-F9-G9-H9-I9-J9-K9-L9</f>
        <v>13.750000000000028</v>
      </c>
      <c r="N9" s="69">
        <v>5644.45</v>
      </c>
      <c r="O9" s="69">
        <v>3400</v>
      </c>
      <c r="P9" s="3">
        <f t="shared" si="2"/>
        <v>1.6601323529411764</v>
      </c>
      <c r="Q9" s="2">
        <v>4459.7</v>
      </c>
      <c r="R9" s="77">
        <v>0</v>
      </c>
      <c r="S9" s="78">
        <v>0</v>
      </c>
      <c r="T9" s="76">
        <v>274.94</v>
      </c>
      <c r="U9" s="141">
        <v>0</v>
      </c>
      <c r="V9" s="142"/>
      <c r="W9" s="74">
        <f t="shared" si="3"/>
        <v>274.94</v>
      </c>
    </row>
    <row r="10" spans="1:23" ht="12.75">
      <c r="A10" s="10">
        <v>43080</v>
      </c>
      <c r="B10" s="69">
        <v>1077.9</v>
      </c>
      <c r="C10" s="80">
        <v>154.9</v>
      </c>
      <c r="D10" s="113">
        <v>5.5</v>
      </c>
      <c r="E10" s="113">
        <f t="shared" si="0"/>
        <v>149.4</v>
      </c>
      <c r="F10" s="85">
        <v>8.2</v>
      </c>
      <c r="G10" s="85">
        <v>205</v>
      </c>
      <c r="H10" s="69">
        <v>455.4</v>
      </c>
      <c r="I10" s="85">
        <v>147.6</v>
      </c>
      <c r="J10" s="85">
        <v>27.5</v>
      </c>
      <c r="K10" s="85">
        <v>0</v>
      </c>
      <c r="L10" s="85">
        <v>0</v>
      </c>
      <c r="M10" s="69">
        <f t="shared" si="1"/>
        <v>15.459999999999951</v>
      </c>
      <c r="N10" s="69">
        <v>2091.96</v>
      </c>
      <c r="O10" s="78">
        <v>3300</v>
      </c>
      <c r="P10" s="3">
        <f t="shared" si="2"/>
        <v>0.6339272727272728</v>
      </c>
      <c r="Q10" s="2">
        <v>4459.7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43081</v>
      </c>
      <c r="B11" s="69">
        <v>760.91</v>
      </c>
      <c r="C11" s="80">
        <v>490.2</v>
      </c>
      <c r="D11" s="113">
        <v>74.55</v>
      </c>
      <c r="E11" s="113">
        <f t="shared" si="0"/>
        <v>415.65</v>
      </c>
      <c r="F11" s="85">
        <v>26.5</v>
      </c>
      <c r="G11" s="85">
        <v>185.9</v>
      </c>
      <c r="H11" s="69">
        <v>557.6</v>
      </c>
      <c r="I11" s="85">
        <v>100.2</v>
      </c>
      <c r="J11" s="85">
        <v>18.8</v>
      </c>
      <c r="K11" s="85">
        <v>0</v>
      </c>
      <c r="L11" s="85">
        <v>0</v>
      </c>
      <c r="M11" s="69">
        <f>N11-B11-C11-F11-G11-H11-I11-J11-K11-L11</f>
        <v>26.69000000000028</v>
      </c>
      <c r="N11" s="69">
        <v>2166.8</v>
      </c>
      <c r="O11" s="69">
        <v>3500</v>
      </c>
      <c r="P11" s="3">
        <f t="shared" si="2"/>
        <v>0.6190857142857144</v>
      </c>
      <c r="Q11" s="2">
        <v>4459.7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43082</v>
      </c>
      <c r="B12" s="84"/>
      <c r="C12" s="80"/>
      <c r="D12" s="113"/>
      <c r="E12" s="113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2500</v>
      </c>
      <c r="P12" s="3">
        <f t="shared" si="2"/>
        <v>0</v>
      </c>
      <c r="Q12" s="2">
        <v>4459.7</v>
      </c>
      <c r="R12" s="75"/>
      <c r="S12" s="69"/>
      <c r="T12" s="76"/>
      <c r="U12" s="141"/>
      <c r="V12" s="142"/>
      <c r="W12" s="74">
        <f t="shared" si="3"/>
        <v>0</v>
      </c>
    </row>
    <row r="13" spans="1:23" ht="12.75">
      <c r="A13" s="10">
        <v>43083</v>
      </c>
      <c r="B13" s="69"/>
      <c r="C13" s="80"/>
      <c r="D13" s="113"/>
      <c r="E13" s="113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6000</v>
      </c>
      <c r="P13" s="3">
        <f t="shared" si="2"/>
        <v>0</v>
      </c>
      <c r="Q13" s="2">
        <v>4459.7</v>
      </c>
      <c r="R13" s="75"/>
      <c r="S13" s="69"/>
      <c r="T13" s="76"/>
      <c r="U13" s="141"/>
      <c r="V13" s="142"/>
      <c r="W13" s="74">
        <f t="shared" si="3"/>
        <v>0</v>
      </c>
    </row>
    <row r="14" spans="1:23" ht="12.75">
      <c r="A14" s="10">
        <v>43084</v>
      </c>
      <c r="B14" s="69"/>
      <c r="C14" s="80"/>
      <c r="D14" s="113"/>
      <c r="E14" s="113"/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9500</v>
      </c>
      <c r="P14" s="3">
        <f t="shared" si="2"/>
        <v>0</v>
      </c>
      <c r="Q14" s="2">
        <v>4459.7</v>
      </c>
      <c r="R14" s="75"/>
      <c r="S14" s="69"/>
      <c r="T14" s="80"/>
      <c r="U14" s="141"/>
      <c r="V14" s="142"/>
      <c r="W14" s="74">
        <f t="shared" si="3"/>
        <v>0</v>
      </c>
    </row>
    <row r="15" spans="1:23" ht="12.75">
      <c r="A15" s="10">
        <v>43087</v>
      </c>
      <c r="B15" s="69"/>
      <c r="C15" s="69"/>
      <c r="D15" s="113"/>
      <c r="E15" s="113"/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7700</v>
      </c>
      <c r="P15" s="3">
        <f>N15/O15</f>
        <v>0</v>
      </c>
      <c r="Q15" s="2">
        <v>4459.7</v>
      </c>
      <c r="R15" s="75"/>
      <c r="S15" s="69"/>
      <c r="T15" s="80"/>
      <c r="U15" s="141"/>
      <c r="V15" s="142"/>
      <c r="W15" s="74">
        <f t="shared" si="3"/>
        <v>0</v>
      </c>
    </row>
    <row r="16" spans="1:23" ht="12.75">
      <c r="A16" s="10">
        <v>43088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8800</v>
      </c>
      <c r="P16" s="3">
        <f t="shared" si="2"/>
        <v>0</v>
      </c>
      <c r="Q16" s="2">
        <v>4459.7</v>
      </c>
      <c r="R16" s="75"/>
      <c r="S16" s="69"/>
      <c r="T16" s="80"/>
      <c r="U16" s="141"/>
      <c r="V16" s="142"/>
      <c r="W16" s="74">
        <f t="shared" si="3"/>
        <v>0</v>
      </c>
    </row>
    <row r="17" spans="1:23" ht="12.75">
      <c r="A17" s="10">
        <v>43089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6500</v>
      </c>
      <c r="P17" s="3">
        <f t="shared" si="2"/>
        <v>0</v>
      </c>
      <c r="Q17" s="2">
        <v>4459.7</v>
      </c>
      <c r="R17" s="75"/>
      <c r="S17" s="69"/>
      <c r="T17" s="80"/>
      <c r="U17" s="141"/>
      <c r="V17" s="142"/>
      <c r="W17" s="74">
        <f t="shared" si="3"/>
        <v>0</v>
      </c>
    </row>
    <row r="18" spans="1:23" ht="12.75">
      <c r="A18" s="10">
        <v>43090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5000</v>
      </c>
      <c r="P18" s="3">
        <f>N18/O18</f>
        <v>0</v>
      </c>
      <c r="Q18" s="2">
        <v>4459.7</v>
      </c>
      <c r="R18" s="75"/>
      <c r="S18" s="69"/>
      <c r="T18" s="76"/>
      <c r="U18" s="141"/>
      <c r="V18" s="142"/>
      <c r="W18" s="74">
        <f t="shared" si="3"/>
        <v>0</v>
      </c>
    </row>
    <row r="19" spans="1:23" ht="12.75">
      <c r="A19" s="10">
        <v>43091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9500</v>
      </c>
      <c r="P19" s="3">
        <f>N19/O19</f>
        <v>0</v>
      </c>
      <c r="Q19" s="2">
        <v>4459.7</v>
      </c>
      <c r="R19" s="75"/>
      <c r="S19" s="69"/>
      <c r="T19" s="76"/>
      <c r="U19" s="141"/>
      <c r="V19" s="142"/>
      <c r="W19" s="74">
        <f t="shared" si="3"/>
        <v>0</v>
      </c>
    </row>
    <row r="20" spans="1:23" ht="12.75">
      <c r="A20" s="10">
        <v>43095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12500</v>
      </c>
      <c r="P20" s="3">
        <f>N20/O20</f>
        <v>0</v>
      </c>
      <c r="Q20" s="2">
        <v>4459.7</v>
      </c>
      <c r="R20" s="75"/>
      <c r="S20" s="69"/>
      <c r="T20" s="76"/>
      <c r="U20" s="141"/>
      <c r="V20" s="142"/>
      <c r="W20" s="74">
        <f t="shared" si="3"/>
        <v>0</v>
      </c>
    </row>
    <row r="21" spans="1:23" ht="12.75">
      <c r="A21" s="10">
        <v>43096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7800</v>
      </c>
      <c r="P21" s="3">
        <f t="shared" si="2"/>
        <v>0</v>
      </c>
      <c r="Q21" s="2">
        <v>4459.7</v>
      </c>
      <c r="R21" s="81"/>
      <c r="S21" s="80"/>
      <c r="T21" s="76"/>
      <c r="U21" s="141"/>
      <c r="V21" s="142"/>
      <c r="W21" s="74">
        <f t="shared" si="3"/>
        <v>0</v>
      </c>
    </row>
    <row r="22" spans="1:23" ht="12.75">
      <c r="A22" s="10">
        <v>43097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13100</v>
      </c>
      <c r="P22" s="3">
        <f>N22/O22</f>
        <v>0</v>
      </c>
      <c r="Q22" s="2">
        <v>4459.7</v>
      </c>
      <c r="R22" s="81"/>
      <c r="S22" s="80"/>
      <c r="T22" s="76"/>
      <c r="U22" s="141"/>
      <c r="V22" s="142"/>
      <c r="W22" s="74"/>
    </row>
    <row r="23" spans="1:23" ht="13.5" thickBot="1">
      <c r="A23" s="10">
        <v>43098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8900</v>
      </c>
      <c r="P23" s="3">
        <f t="shared" si="2"/>
        <v>0</v>
      </c>
      <c r="Q23" s="2">
        <v>4459.7</v>
      </c>
      <c r="R23" s="81"/>
      <c r="S23" s="80"/>
      <c r="T23" s="76"/>
      <c r="U23" s="141"/>
      <c r="V23" s="142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N24">SUM(B4:B23)</f>
        <v>24881.310000000005</v>
      </c>
      <c r="C24" s="92">
        <f t="shared" si="4"/>
        <v>2223</v>
      </c>
      <c r="D24" s="115">
        <f t="shared" si="4"/>
        <v>209.45</v>
      </c>
      <c r="E24" s="115">
        <f t="shared" si="4"/>
        <v>2013.5500000000002</v>
      </c>
      <c r="F24" s="92">
        <f t="shared" si="4"/>
        <v>-50.999999999999986</v>
      </c>
      <c r="G24" s="92">
        <f t="shared" si="4"/>
        <v>1715.6000000000001</v>
      </c>
      <c r="H24" s="92">
        <f t="shared" si="4"/>
        <v>2946.65</v>
      </c>
      <c r="I24" s="92">
        <f t="shared" si="4"/>
        <v>727.7500000000001</v>
      </c>
      <c r="J24" s="92">
        <f t="shared" si="4"/>
        <v>326.7</v>
      </c>
      <c r="K24" s="92">
        <f t="shared" si="4"/>
        <v>620.4</v>
      </c>
      <c r="L24" s="92">
        <f t="shared" si="4"/>
        <v>2151.3</v>
      </c>
      <c r="M24" s="91">
        <f t="shared" si="4"/>
        <v>135.84999999999968</v>
      </c>
      <c r="N24" s="91">
        <f t="shared" si="4"/>
        <v>35677.560000000005</v>
      </c>
      <c r="O24" s="91">
        <f>SUM(O4:O23)</f>
        <v>132400</v>
      </c>
      <c r="P24" s="93">
        <f>N24/O24</f>
        <v>0.2694679758308157</v>
      </c>
      <c r="Q24" s="2"/>
      <c r="R24" s="82">
        <f>SUM(R4:R23)</f>
        <v>123.34</v>
      </c>
      <c r="S24" s="82">
        <f>SUM(S4:S23)</f>
        <v>0</v>
      </c>
      <c r="T24" s="82">
        <f>SUM(T4:T23)</f>
        <v>769.64</v>
      </c>
      <c r="U24" s="147">
        <f>SUM(U4:U23)</f>
        <v>1</v>
      </c>
      <c r="V24" s="148"/>
      <c r="W24" s="82">
        <f>R24+S24+U24+T24+V24</f>
        <v>893.98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43082</v>
      </c>
      <c r="S29" s="153">
        <v>0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43082</v>
      </c>
      <c r="S39" s="152">
        <v>24977.95702999994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126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133</v>
      </c>
      <c r="P27" s="173"/>
    </row>
    <row r="28" spans="1:16" ht="30.75" customHeight="1">
      <c r="A28" s="163"/>
      <c r="B28" s="48" t="s">
        <v>130</v>
      </c>
      <c r="C28" s="22" t="s">
        <v>23</v>
      </c>
      <c r="D28" s="48" t="str">
        <f>B28</f>
        <v>план на 2017р.</v>
      </c>
      <c r="E28" s="22" t="str">
        <f>C28</f>
        <v>факт</v>
      </c>
      <c r="F28" s="47" t="str">
        <f>B28</f>
        <v>план на 2017р.</v>
      </c>
      <c r="G28" s="62" t="str">
        <f>C28</f>
        <v>факт</v>
      </c>
      <c r="H28" s="48" t="str">
        <f>B28</f>
        <v>план на 2017р.</v>
      </c>
      <c r="I28" s="22" t="str">
        <f>C28</f>
        <v>факт</v>
      </c>
      <c r="J28" s="47"/>
      <c r="K28" s="62"/>
      <c r="L28" s="45" t="str">
        <f>D28</f>
        <v>план на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грудень!S39</f>
        <v>24977.95702999994</v>
      </c>
      <c r="B29" s="49">
        <v>54000</v>
      </c>
      <c r="C29" s="49">
        <v>7978.3</v>
      </c>
      <c r="D29" s="49">
        <v>74458.74</v>
      </c>
      <c r="E29" s="49">
        <v>938.11</v>
      </c>
      <c r="F29" s="49">
        <v>79000</v>
      </c>
      <c r="G29" s="49">
        <v>16476.18</v>
      </c>
      <c r="H29" s="49">
        <v>12</v>
      </c>
      <c r="I29" s="49">
        <v>17</v>
      </c>
      <c r="J29" s="49"/>
      <c r="K29" s="49"/>
      <c r="L29" s="63">
        <f>H29+F29+D29+J29+B29</f>
        <v>207470.74</v>
      </c>
      <c r="M29" s="50">
        <f>C29+E29+G29+I29</f>
        <v>25409.59</v>
      </c>
      <c r="N29" s="51">
        <f>M29-L29</f>
        <v>-182061.15</v>
      </c>
      <c r="O29" s="174">
        <f>грудень!S29</f>
        <v>0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766645</v>
      </c>
      <c r="C48" s="32">
        <v>714322.53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183292</v>
      </c>
      <c r="C49" s="32">
        <v>168004.82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194394.1</v>
      </c>
      <c r="C50" s="32">
        <v>215747.49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22809</v>
      </c>
      <c r="C51" s="32">
        <v>24459.23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125700</v>
      </c>
      <c r="C52" s="32">
        <v>113694.9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6452</v>
      </c>
      <c r="C53" s="32">
        <v>6545.96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26400</v>
      </c>
      <c r="C54" s="32">
        <v>26841.48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31799.000000000087</v>
      </c>
      <c r="C55" s="12">
        <v>34972.81999999995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1357491.1</v>
      </c>
      <c r="C56" s="9">
        <v>1304589.23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54000</v>
      </c>
      <c r="C58" s="9">
        <f>C29</f>
        <v>7978.3</v>
      </c>
    </row>
    <row r="59" spans="1:3" ht="25.5">
      <c r="A59" s="83" t="s">
        <v>54</v>
      </c>
      <c r="B59" s="9">
        <f>D29</f>
        <v>74458.74</v>
      </c>
      <c r="C59" s="9">
        <f>E29</f>
        <v>938.11</v>
      </c>
    </row>
    <row r="60" spans="1:3" ht="12.75">
      <c r="A60" s="83" t="s">
        <v>55</v>
      </c>
      <c r="B60" s="9">
        <f>F29</f>
        <v>79000</v>
      </c>
      <c r="C60" s="9">
        <f>G29</f>
        <v>16476.18</v>
      </c>
    </row>
    <row r="61" spans="1:3" ht="25.5">
      <c r="A61" s="83" t="s">
        <v>56</v>
      </c>
      <c r="B61" s="9">
        <f>H29</f>
        <v>12</v>
      </c>
      <c r="C61" s="9">
        <f>I29</f>
        <v>17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3" sqref="M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123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-15074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112733.8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83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86</v>
      </c>
      <c r="S1" s="129"/>
      <c r="T1" s="129"/>
      <c r="U1" s="129"/>
      <c r="V1" s="129"/>
      <c r="W1" s="130"/>
    </row>
    <row r="2" spans="1:23" ht="15" thickBot="1">
      <c r="A2" s="131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88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91</v>
      </c>
      <c r="S1" s="129"/>
      <c r="T1" s="129"/>
      <c r="U1" s="129"/>
      <c r="V1" s="129"/>
      <c r="W1" s="130"/>
    </row>
    <row r="2" spans="1:23" ht="15" thickBot="1">
      <c r="A2" s="131" t="s">
        <v>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94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97</v>
      </c>
      <c r="S1" s="129"/>
      <c r="T1" s="129"/>
      <c r="U1" s="129"/>
      <c r="V1" s="129"/>
      <c r="W1" s="130"/>
    </row>
    <row r="2" spans="1:23" ht="15" thickBot="1">
      <c r="A2" s="131" t="s">
        <v>98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102</v>
      </c>
      <c r="S1" s="129"/>
      <c r="T1" s="129"/>
      <c r="U1" s="129"/>
      <c r="V1" s="129"/>
      <c r="W1" s="130"/>
    </row>
    <row r="2" spans="1:23" ht="15" thickBot="1">
      <c r="A2" s="131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v>12794.02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>
        <v>20399.57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106</v>
      </c>
      <c r="S1" s="129"/>
      <c r="T1" s="129"/>
      <c r="U1" s="129"/>
      <c r="V1" s="129"/>
      <c r="W1" s="130"/>
    </row>
    <row r="2" spans="1:23" ht="15" thickBot="1">
      <c r="A2" s="131" t="s">
        <v>107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v>8826.98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112</v>
      </c>
      <c r="S1" s="129"/>
      <c r="T1" s="129"/>
      <c r="U1" s="129"/>
      <c r="V1" s="129"/>
      <c r="W1" s="130"/>
    </row>
    <row r="2" spans="1:23" ht="15" thickBot="1">
      <c r="A2" s="131" t="s">
        <v>113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'[3]вересень'!$D$97</f>
        <v>980.44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v>29141.68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2017-12-13T10:04:38Z</dcterms:modified>
  <cp:category/>
  <cp:version/>
  <cp:contentType/>
  <cp:contentStatus/>
</cp:coreProperties>
</file>